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8. NaOH-Ascorbic acid\"/>
    </mc:Choice>
  </mc:AlternateContent>
  <xr:revisionPtr revIDLastSave="0" documentId="13_ncr:1_{4AF63C1F-9A18-40C2-8D7D-FD47A4213EDD}" xr6:coauthVersionLast="45" xr6:coauthVersionMax="45" xr10:uidLastSave="{00000000-0000-0000-0000-000000000000}"/>
  <bookViews>
    <workbookView xWindow="44880" yWindow="-120" windowWidth="21840" windowHeight="13140" xr2:uid="{7AD0D74B-30B8-489D-AC9C-B0F26FA1E839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 s="1"/>
  <c r="E7" i="2" s="1"/>
  <c r="E8" i="2" s="1"/>
  <c r="V6" i="2"/>
  <c r="V7" i="2" s="1"/>
  <c r="V8" i="2" s="1"/>
  <c r="U6" i="2"/>
  <c r="U7" i="2" s="1"/>
  <c r="U8" i="2" s="1"/>
  <c r="T6" i="2"/>
  <c r="T7" i="2" s="1"/>
  <c r="T8" i="2" s="1"/>
  <c r="S6" i="2"/>
  <c r="S7" i="2" s="1"/>
  <c r="S8" i="2" s="1"/>
  <c r="R6" i="2"/>
  <c r="R7" i="2" s="1"/>
  <c r="R8" i="2" s="1"/>
  <c r="Q6" i="2"/>
  <c r="Q7" i="2" s="1"/>
  <c r="Q8" i="2" s="1"/>
  <c r="P6" i="2"/>
  <c r="P7" i="2" s="1"/>
  <c r="P8" i="2" s="1"/>
  <c r="O6" i="2"/>
  <c r="O7" i="2" s="1"/>
  <c r="O8" i="2" s="1"/>
  <c r="N6" i="2"/>
  <c r="N7" i="2" s="1"/>
  <c r="N8" i="2" s="1"/>
  <c r="J6" i="2"/>
  <c r="J7" i="2" s="1"/>
  <c r="J8" i="2" s="1"/>
  <c r="I6" i="2"/>
  <c r="I7" i="2" s="1"/>
  <c r="I8" i="2" s="1"/>
  <c r="G6" i="2"/>
  <c r="G7" i="2" s="1"/>
  <c r="G8" i="2" s="1"/>
  <c r="C6" i="2"/>
  <c r="C7" i="2" s="1"/>
  <c r="C8" i="2" s="1"/>
  <c r="M6" i="2"/>
  <c r="M7" i="2" s="1"/>
  <c r="M8" i="2" s="1"/>
  <c r="L6" i="2"/>
  <c r="L7" i="2" s="1"/>
  <c r="L8" i="2" s="1"/>
  <c r="K6" i="2"/>
  <c r="K7" i="2" s="1"/>
  <c r="K8" i="2" s="1"/>
  <c r="H6" i="2"/>
  <c r="H7" i="2" s="1"/>
  <c r="H8" i="2" s="1"/>
  <c r="F6" i="2"/>
  <c r="F7" i="2" s="1"/>
  <c r="F8" i="2" s="1"/>
  <c r="D6" i="2"/>
  <c r="D7" i="2" s="1"/>
  <c r="D8" i="2" s="1"/>
  <c r="B6" i="2"/>
  <c r="B7" i="2" s="1"/>
  <c r="B8" i="2" s="1"/>
  <c r="K10" i="2" l="1"/>
  <c r="K9" i="2"/>
  <c r="B9" i="2"/>
  <c r="B10" i="2"/>
  <c r="T10" i="2"/>
  <c r="T9" i="2"/>
  <c r="N9" i="2"/>
  <c r="N10" i="2"/>
  <c r="Q9" i="2"/>
  <c r="Q10" i="2"/>
  <c r="E9" i="2"/>
  <c r="E10" i="2"/>
  <c r="H10" i="2"/>
  <c r="H9" i="2"/>
  <c r="T7" i="1"/>
  <c r="T8" i="1" s="1"/>
  <c r="V6" i="1"/>
  <c r="V7" i="1" s="1"/>
  <c r="V8" i="1" s="1"/>
  <c r="U6" i="1"/>
  <c r="U7" i="1" s="1"/>
  <c r="U8" i="1" s="1"/>
  <c r="T6" i="1"/>
  <c r="S6" i="1"/>
  <c r="S7" i="1" s="1"/>
  <c r="S8" i="1" s="1"/>
  <c r="R6" i="1"/>
  <c r="R7" i="1" s="1"/>
  <c r="R8" i="1" s="1"/>
  <c r="Q6" i="1"/>
  <c r="Q7" i="1" s="1"/>
  <c r="Q8" i="1" s="1"/>
  <c r="P6" i="1"/>
  <c r="P7" i="1" s="1"/>
  <c r="P8" i="1" s="1"/>
  <c r="O6" i="1"/>
  <c r="O7" i="1" s="1"/>
  <c r="O8" i="1" s="1"/>
  <c r="N6" i="1"/>
  <c r="N7" i="1" s="1"/>
  <c r="N8" i="1" s="1"/>
  <c r="T9" i="1" l="1"/>
  <c r="T10" i="1"/>
  <c r="Q10" i="1"/>
  <c r="Q9" i="1"/>
  <c r="N10" i="1"/>
  <c r="N9" i="1"/>
  <c r="M5" i="1"/>
  <c r="M6" i="1" s="1"/>
  <c r="M7" i="1" s="1"/>
  <c r="M8" i="1" s="1"/>
  <c r="K5" i="1"/>
  <c r="K6" i="1" s="1"/>
  <c r="K7" i="1" s="1"/>
  <c r="K8" i="1" s="1"/>
  <c r="J6" i="1"/>
  <c r="J7" i="1" s="1"/>
  <c r="J8" i="1" s="1"/>
  <c r="I6" i="1"/>
  <c r="I7" i="1" s="1"/>
  <c r="I8" i="1" s="1"/>
  <c r="L5" i="1"/>
  <c r="L6" i="1" s="1"/>
  <c r="L7" i="1" s="1"/>
  <c r="L8" i="1" s="1"/>
  <c r="H5" i="1"/>
  <c r="H6" i="1" s="1"/>
  <c r="H7" i="1" s="1"/>
  <c r="H8" i="1" s="1"/>
  <c r="G5" i="1"/>
  <c r="G6" i="1" s="1"/>
  <c r="G7" i="1" s="1"/>
  <c r="G8" i="1" s="1"/>
  <c r="F5" i="1"/>
  <c r="F6" i="1" s="1"/>
  <c r="F7" i="1" s="1"/>
  <c r="F8" i="1" s="1"/>
  <c r="E5" i="1"/>
  <c r="E6" i="1" s="1"/>
  <c r="E7" i="1" s="1"/>
  <c r="E8" i="1" s="1"/>
  <c r="D5" i="1"/>
  <c r="D6" i="1" s="1"/>
  <c r="D7" i="1" s="1"/>
  <c r="D8" i="1" s="1"/>
  <c r="C5" i="1"/>
  <c r="C6" i="1" s="1"/>
  <c r="C7" i="1" s="1"/>
  <c r="C8" i="1" s="1"/>
  <c r="B5" i="1"/>
  <c r="B6" i="1" s="1"/>
  <c r="B7" i="1" s="1"/>
  <c r="B8" i="1" s="1"/>
  <c r="K10" i="1" l="1"/>
  <c r="K9" i="1"/>
  <c r="E10" i="1"/>
  <c r="E9" i="1"/>
  <c r="H10" i="1"/>
  <c r="H9" i="1"/>
  <c r="B9" i="1"/>
  <c r="B10" i="1"/>
</calcChain>
</file>

<file path=xl/sharedStrings.xml><?xml version="1.0" encoding="utf-8"?>
<sst xmlns="http://schemas.openxmlformats.org/spreadsheetml/2006/main" count="72" uniqueCount="18">
  <si>
    <t>Average:</t>
  </si>
  <si>
    <t>NaOH molarity (M):</t>
  </si>
  <si>
    <t>Mass of Vitamin C (g):</t>
  </si>
  <si>
    <t>Volume of NaOH used (mL):</t>
  </si>
  <si>
    <t># of moles of NaOH (mol):</t>
  </si>
  <si>
    <t>Mass of ascorbic acid (g):</t>
  </si>
  <si>
    <t>% ascorbic acid:</t>
  </si>
  <si>
    <t>Trial 1</t>
  </si>
  <si>
    <t>Trial 2</t>
  </si>
  <si>
    <t>Trial 3</t>
  </si>
  <si>
    <t>Group 1</t>
  </si>
  <si>
    <t>Group 2</t>
  </si>
  <si>
    <t>Group 3</t>
  </si>
  <si>
    <t>Group 4</t>
  </si>
  <si>
    <t>Group 5</t>
  </si>
  <si>
    <t>Group 6</t>
  </si>
  <si>
    <t>Group 7</t>
  </si>
  <si>
    <t>SDTDEV: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</si>
</sst>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60E1-CEDC-4428-8F29-5C9E79DA8618}">
  <dimension ref="A1:V10"/>
  <sheetViews>
    <sheetView tabSelected="1" workbookViewId="0">
      <selection activeCell="G4" sqref="G4"/>
    </sheetView>
  </sheetViews>
  <sheetFormatPr defaultRowHeight="14.25" x14ac:dyDescent="0.45"/>
  <cols>
    <col min="1" max="1" width="24.33203125" customWidth="1"/>
    <col min="2" max="22" width="9" bestFit="1" customWidth="1"/>
  </cols>
  <sheetData>
    <row r="1" spans="1:22" x14ac:dyDescent="0.45">
      <c r="A1" s="1"/>
      <c r="B1" s="7" t="s">
        <v>10</v>
      </c>
      <c r="C1" s="7"/>
      <c r="D1" s="7"/>
      <c r="E1" s="7" t="s">
        <v>11</v>
      </c>
      <c r="F1" s="7"/>
      <c r="G1" s="7"/>
      <c r="H1" s="7" t="s">
        <v>12</v>
      </c>
      <c r="I1" s="7"/>
      <c r="J1" s="7"/>
      <c r="K1" s="7" t="s">
        <v>13</v>
      </c>
      <c r="L1" s="7"/>
      <c r="M1" s="7"/>
      <c r="N1" s="7" t="s">
        <v>14</v>
      </c>
      <c r="O1" s="7"/>
      <c r="P1" s="7"/>
      <c r="Q1" s="7" t="s">
        <v>15</v>
      </c>
      <c r="R1" s="7"/>
      <c r="S1" s="7"/>
      <c r="T1" s="7" t="s">
        <v>16</v>
      </c>
      <c r="U1" s="7"/>
      <c r="V1" s="7"/>
    </row>
    <row r="2" spans="1:22" x14ac:dyDescent="0.45">
      <c r="A2" s="1"/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  <c r="K2" s="1" t="s">
        <v>7</v>
      </c>
      <c r="L2" s="1" t="s">
        <v>8</v>
      </c>
      <c r="M2" s="1" t="s">
        <v>9</v>
      </c>
      <c r="N2" s="1" t="s">
        <v>7</v>
      </c>
      <c r="O2" s="1" t="s">
        <v>8</v>
      </c>
      <c r="P2" s="1" t="s">
        <v>9</v>
      </c>
      <c r="Q2" s="1" t="s">
        <v>7</v>
      </c>
      <c r="R2" s="1" t="s">
        <v>8</v>
      </c>
      <c r="S2" s="1" t="s">
        <v>9</v>
      </c>
      <c r="T2" s="1" t="s">
        <v>7</v>
      </c>
      <c r="U2" s="1" t="s">
        <v>8</v>
      </c>
      <c r="V2" s="1" t="s">
        <v>9</v>
      </c>
    </row>
    <row r="3" spans="1:22" x14ac:dyDescent="0.45">
      <c r="A3" s="1" t="s">
        <v>1</v>
      </c>
      <c r="B3" s="2">
        <v>9.5799999999999996E-2</v>
      </c>
      <c r="C3" s="2">
        <v>9.5799999999999996E-2</v>
      </c>
      <c r="D3" s="2">
        <v>9.5799999999999996E-2</v>
      </c>
      <c r="E3" s="2">
        <v>0.1169</v>
      </c>
      <c r="F3" s="2">
        <v>0.1169</v>
      </c>
      <c r="G3" s="2">
        <v>0.1169</v>
      </c>
      <c r="H3" s="2">
        <v>0.1007</v>
      </c>
      <c r="I3" s="2">
        <v>0.1007</v>
      </c>
      <c r="J3" s="2">
        <v>0.1007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" t="s">
        <v>2</v>
      </c>
      <c r="B4" s="3">
        <v>0.47570000000000001</v>
      </c>
      <c r="C4" s="3">
        <v>0.4728</v>
      </c>
      <c r="D4" s="3">
        <v>0.53239999999999998</v>
      </c>
      <c r="E4" s="3">
        <v>0.5161</v>
      </c>
      <c r="F4" s="3">
        <v>0.50490000000000002</v>
      </c>
      <c r="G4" s="3">
        <v>0.51300000000000001</v>
      </c>
      <c r="H4" s="2">
        <v>0.51519999999999999</v>
      </c>
      <c r="I4" s="2">
        <v>0.51019999999999999</v>
      </c>
      <c r="J4" s="2">
        <v>0.49859999999999999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1" t="s">
        <v>3</v>
      </c>
      <c r="B5" s="4">
        <v>23.6</v>
      </c>
      <c r="C5" s="4">
        <v>23.1</v>
      </c>
      <c r="D5" s="4">
        <v>26.3</v>
      </c>
      <c r="E5" s="4">
        <f>20.7-0.5</f>
        <v>20.2</v>
      </c>
      <c r="F5" s="4">
        <v>20.100000000000001</v>
      </c>
      <c r="G5" s="4">
        <v>20.7</v>
      </c>
      <c r="H5" s="4">
        <v>24.65</v>
      </c>
      <c r="I5" s="4">
        <v>24.35</v>
      </c>
      <c r="J5" s="4">
        <v>23.6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45">
      <c r="A6" s="1" t="s">
        <v>4</v>
      </c>
      <c r="B6" s="5">
        <f t="shared" ref="B6:V6" si="0">B5/1000*B3</f>
        <v>2.2608800000000003E-3</v>
      </c>
      <c r="C6" s="5">
        <f t="shared" si="0"/>
        <v>2.2129800000000002E-3</v>
      </c>
      <c r="D6" s="5">
        <f t="shared" si="0"/>
        <v>2.5195399999999998E-3</v>
      </c>
      <c r="E6" s="5">
        <f t="shared" si="0"/>
        <v>2.3613800000000002E-3</v>
      </c>
      <c r="F6" s="5">
        <f t="shared" si="0"/>
        <v>2.3496900000000002E-3</v>
      </c>
      <c r="G6" s="5">
        <f t="shared" si="0"/>
        <v>2.41983E-3</v>
      </c>
      <c r="H6" s="5">
        <f t="shared" si="0"/>
        <v>2.4822549999999996E-3</v>
      </c>
      <c r="I6" s="5">
        <f t="shared" si="0"/>
        <v>2.4520449999999999E-3</v>
      </c>
      <c r="J6" s="5">
        <f t="shared" si="0"/>
        <v>2.3765200000000005E-3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>
        <f t="shared" si="0"/>
        <v>0</v>
      </c>
      <c r="O6" s="5">
        <f t="shared" si="0"/>
        <v>0</v>
      </c>
      <c r="P6" s="5">
        <f t="shared" si="0"/>
        <v>0</v>
      </c>
      <c r="Q6" s="5">
        <f t="shared" si="0"/>
        <v>0</v>
      </c>
      <c r="R6" s="5">
        <f t="shared" si="0"/>
        <v>0</v>
      </c>
      <c r="S6" s="5">
        <f t="shared" si="0"/>
        <v>0</v>
      </c>
      <c r="T6" s="5">
        <f t="shared" si="0"/>
        <v>0</v>
      </c>
      <c r="U6" s="5">
        <f t="shared" si="0"/>
        <v>0</v>
      </c>
      <c r="V6" s="5">
        <f t="shared" si="0"/>
        <v>0</v>
      </c>
    </row>
    <row r="7" spans="1:22" x14ac:dyDescent="0.45">
      <c r="A7" s="1" t="s">
        <v>5</v>
      </c>
      <c r="B7" s="3">
        <f t="shared" ref="B7:V7" si="1">B6*176.22</f>
        <v>0.39841227360000003</v>
      </c>
      <c r="C7" s="3">
        <f t="shared" si="1"/>
        <v>0.38997133560000002</v>
      </c>
      <c r="D7" s="3">
        <f t="shared" si="1"/>
        <v>0.44399333879999997</v>
      </c>
      <c r="E7" s="3">
        <f t="shared" si="1"/>
        <v>0.41612238360000003</v>
      </c>
      <c r="F7" s="3">
        <f t="shared" si="1"/>
        <v>0.41406237180000005</v>
      </c>
      <c r="G7" s="3">
        <f t="shared" si="1"/>
        <v>0.42642244260000001</v>
      </c>
      <c r="H7" s="3">
        <f t="shared" si="1"/>
        <v>0.43742297609999992</v>
      </c>
      <c r="I7" s="3">
        <f t="shared" si="1"/>
        <v>0.43209936989999997</v>
      </c>
      <c r="J7" s="3">
        <f t="shared" si="1"/>
        <v>0.41879035440000006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 t="shared" si="1"/>
        <v>0</v>
      </c>
      <c r="P7" s="3">
        <f t="shared" si="1"/>
        <v>0</v>
      </c>
      <c r="Q7" s="3">
        <f t="shared" si="1"/>
        <v>0</v>
      </c>
      <c r="R7" s="3">
        <f t="shared" si="1"/>
        <v>0</v>
      </c>
      <c r="S7" s="3">
        <f t="shared" si="1"/>
        <v>0</v>
      </c>
      <c r="T7" s="3">
        <f t="shared" si="1"/>
        <v>0</v>
      </c>
      <c r="U7" s="3">
        <f t="shared" si="1"/>
        <v>0</v>
      </c>
      <c r="V7" s="3">
        <f t="shared" si="1"/>
        <v>0</v>
      </c>
    </row>
    <row r="8" spans="1:22" x14ac:dyDescent="0.45">
      <c r="A8" s="1" t="s">
        <v>6</v>
      </c>
      <c r="B8" s="1">
        <f>INT(B7/B4*10000)/100</f>
        <v>83.75</v>
      </c>
      <c r="C8" s="1">
        <f t="shared" ref="C8:V8" si="2">INT(C7/C4*10000)/100</f>
        <v>82.48</v>
      </c>
      <c r="D8" s="1">
        <f t="shared" si="2"/>
        <v>83.39</v>
      </c>
      <c r="E8" s="1">
        <f t="shared" si="2"/>
        <v>80.62</v>
      </c>
      <c r="F8" s="1">
        <f t="shared" si="2"/>
        <v>82</v>
      </c>
      <c r="G8" s="1">
        <f t="shared" si="2"/>
        <v>83.12</v>
      </c>
      <c r="H8" s="1">
        <f t="shared" si="2"/>
        <v>84.9</v>
      </c>
      <c r="I8" s="1">
        <f t="shared" si="2"/>
        <v>84.69</v>
      </c>
      <c r="J8" s="1">
        <f t="shared" si="2"/>
        <v>83.99</v>
      </c>
      <c r="K8" s="1" t="e">
        <f t="shared" si="2"/>
        <v>#DIV/0!</v>
      </c>
      <c r="L8" s="1" t="e">
        <f t="shared" si="2"/>
        <v>#DIV/0!</v>
      </c>
      <c r="M8" s="1" t="e">
        <f t="shared" si="2"/>
        <v>#DIV/0!</v>
      </c>
      <c r="N8" s="1" t="e">
        <f t="shared" si="2"/>
        <v>#DIV/0!</v>
      </c>
      <c r="O8" s="1" t="e">
        <f t="shared" si="2"/>
        <v>#DIV/0!</v>
      </c>
      <c r="P8" s="1" t="e">
        <f t="shared" si="2"/>
        <v>#DIV/0!</v>
      </c>
      <c r="Q8" s="1" t="e">
        <f t="shared" si="2"/>
        <v>#DIV/0!</v>
      </c>
      <c r="R8" s="1" t="e">
        <f t="shared" si="2"/>
        <v>#DIV/0!</v>
      </c>
      <c r="S8" s="1" t="e">
        <f t="shared" si="2"/>
        <v>#DIV/0!</v>
      </c>
      <c r="T8" s="1" t="e">
        <f t="shared" si="2"/>
        <v>#DIV/0!</v>
      </c>
      <c r="U8" s="1" t="e">
        <f t="shared" si="2"/>
        <v>#DIV/0!</v>
      </c>
      <c r="V8" s="1" t="e">
        <f t="shared" si="2"/>
        <v>#DIV/0!</v>
      </c>
    </row>
    <row r="9" spans="1:22" x14ac:dyDescent="0.45">
      <c r="A9" s="1" t="s">
        <v>0</v>
      </c>
      <c r="B9" s="6">
        <f>AVERAGE(B8:D8)</f>
        <v>83.206666666666663</v>
      </c>
      <c r="C9" s="6"/>
      <c r="D9" s="6"/>
      <c r="E9" s="6">
        <f>AVERAGE(E8:G8)</f>
        <v>81.913333333333341</v>
      </c>
      <c r="F9" s="6"/>
      <c r="G9" s="6"/>
      <c r="H9" s="6">
        <f>AVERAGE(H8:J8)</f>
        <v>84.526666666666657</v>
      </c>
      <c r="I9" s="6"/>
      <c r="J9" s="6"/>
      <c r="K9" s="6" t="e">
        <f>AVERAGE(K8:M8)</f>
        <v>#DIV/0!</v>
      </c>
      <c r="L9" s="6"/>
      <c r="M9" s="6"/>
      <c r="N9" s="6" t="e">
        <f>AVERAGE(N8:P8)</f>
        <v>#DIV/0!</v>
      </c>
      <c r="O9" s="6"/>
      <c r="P9" s="6"/>
      <c r="Q9" s="6" t="e">
        <f>AVERAGE(Q8:S8)</f>
        <v>#DIV/0!</v>
      </c>
      <c r="R9" s="6"/>
      <c r="S9" s="6"/>
      <c r="T9" s="6" t="e">
        <f>AVERAGE(T8:V8)</f>
        <v>#DIV/0!</v>
      </c>
      <c r="U9" s="6"/>
      <c r="V9" s="6"/>
    </row>
    <row r="10" spans="1:22" x14ac:dyDescent="0.45">
      <c r="A10" s="1" t="s">
        <v>17</v>
      </c>
      <c r="B10" s="6">
        <f>STDEV(B8:D8)</f>
        <v>0.65454819022997113</v>
      </c>
      <c r="C10" s="6"/>
      <c r="D10" s="6"/>
      <c r="E10" s="6">
        <f>STDEV(E8:G8)</f>
        <v>1.2522513059818836</v>
      </c>
      <c r="F10" s="6"/>
      <c r="G10" s="6"/>
      <c r="H10" s="6">
        <f>STDEV(H8:J8)</f>
        <v>0.4764801499887879</v>
      </c>
      <c r="I10" s="6"/>
      <c r="J10" s="6"/>
      <c r="K10" s="6" t="e">
        <f>STDEV(K8:M8)</f>
        <v>#DIV/0!</v>
      </c>
      <c r="L10" s="6"/>
      <c r="M10" s="6"/>
      <c r="N10" s="6" t="e">
        <f>STDEV(N8:P8)</f>
        <v>#DIV/0!</v>
      </c>
      <c r="O10" s="6"/>
      <c r="P10" s="6"/>
      <c r="Q10" s="6" t="e">
        <f>STDEV(Q8:S8)</f>
        <v>#DIV/0!</v>
      </c>
      <c r="R10" s="6"/>
      <c r="S10" s="6"/>
      <c r="T10" s="6" t="e">
        <f>STDEV(T8:V8)</f>
        <v>#DIV/0!</v>
      </c>
      <c r="U10" s="6"/>
      <c r="V10" s="6"/>
    </row>
  </sheetData>
  <mergeCells count="21"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  <mergeCell ref="T10:V10"/>
    <mergeCell ref="B10:D10"/>
    <mergeCell ref="E10:G10"/>
    <mergeCell ref="H10:J10"/>
    <mergeCell ref="K10:M10"/>
    <mergeCell ref="N10:P10"/>
    <mergeCell ref="Q10:S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850F-4550-44D6-A083-424A2C08DD03}">
  <dimension ref="A1:V10"/>
  <sheetViews>
    <sheetView workbookViewId="0">
      <selection activeCell="A3" sqref="A3"/>
    </sheetView>
  </sheetViews>
  <sheetFormatPr defaultRowHeight="14.25" x14ac:dyDescent="0.45"/>
  <cols>
    <col min="1" max="1" width="24.33203125" customWidth="1"/>
    <col min="2" max="22" width="9" bestFit="1" customWidth="1"/>
  </cols>
  <sheetData>
    <row r="1" spans="1:22" x14ac:dyDescent="0.45">
      <c r="A1" s="1"/>
      <c r="B1" s="7" t="s">
        <v>10</v>
      </c>
      <c r="C1" s="7"/>
      <c r="D1" s="7"/>
      <c r="E1" s="7" t="s">
        <v>11</v>
      </c>
      <c r="F1" s="7"/>
      <c r="G1" s="7"/>
      <c r="H1" s="7" t="s">
        <v>12</v>
      </c>
      <c r="I1" s="7"/>
      <c r="J1" s="7"/>
      <c r="K1" s="7" t="s">
        <v>13</v>
      </c>
      <c r="L1" s="7"/>
      <c r="M1" s="7"/>
      <c r="N1" s="7" t="s">
        <v>14</v>
      </c>
      <c r="O1" s="7"/>
      <c r="P1" s="7"/>
      <c r="Q1" s="7" t="s">
        <v>15</v>
      </c>
      <c r="R1" s="7"/>
      <c r="S1" s="7"/>
      <c r="T1" s="7" t="s">
        <v>16</v>
      </c>
      <c r="U1" s="7"/>
      <c r="V1" s="7"/>
    </row>
    <row r="2" spans="1:22" x14ac:dyDescent="0.45">
      <c r="A2" s="1"/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  <c r="K2" s="1" t="s">
        <v>7</v>
      </c>
      <c r="L2" s="1" t="s">
        <v>8</v>
      </c>
      <c r="M2" s="1" t="s">
        <v>9</v>
      </c>
      <c r="N2" s="1" t="s">
        <v>7</v>
      </c>
      <c r="O2" s="1" t="s">
        <v>8</v>
      </c>
      <c r="P2" s="1" t="s">
        <v>9</v>
      </c>
      <c r="Q2" s="1" t="s">
        <v>7</v>
      </c>
      <c r="R2" s="1" t="s">
        <v>8</v>
      </c>
      <c r="S2" s="1" t="s">
        <v>9</v>
      </c>
      <c r="T2" s="1" t="s">
        <v>7</v>
      </c>
      <c r="U2" s="1" t="s">
        <v>8</v>
      </c>
      <c r="V2" s="1" t="s">
        <v>9</v>
      </c>
    </row>
    <row r="3" spans="1:22" x14ac:dyDescent="0.45">
      <c r="A3" s="1" t="s">
        <v>1</v>
      </c>
      <c r="B3" s="2">
        <v>0.2</v>
      </c>
      <c r="C3" s="2">
        <v>0.2</v>
      </c>
      <c r="D3" s="2">
        <v>0.2</v>
      </c>
      <c r="E3" s="2">
        <v>0.20399999999999999</v>
      </c>
      <c r="F3" s="2">
        <v>0.20399999999999999</v>
      </c>
      <c r="G3" s="2">
        <v>0.20399999999999999</v>
      </c>
      <c r="H3" s="2">
        <v>0.20399999999999999</v>
      </c>
      <c r="I3" s="2">
        <v>0.20399999999999999</v>
      </c>
      <c r="J3" s="2">
        <v>0.20399999999999999</v>
      </c>
      <c r="K3" s="2">
        <v>0.10299999999999999</v>
      </c>
      <c r="L3" s="2">
        <v>0.10299999999999999</v>
      </c>
      <c r="M3" s="2">
        <v>0.10299999999999999</v>
      </c>
      <c r="N3" s="2">
        <v>9.4E-2</v>
      </c>
      <c r="O3" s="2">
        <v>9.4E-2</v>
      </c>
      <c r="P3" s="2">
        <v>9.4E-2</v>
      </c>
      <c r="Q3" s="2">
        <v>9.1200000000000003E-2</v>
      </c>
      <c r="R3" s="2">
        <v>9.1200000000000003E-2</v>
      </c>
      <c r="S3" s="2">
        <v>9.1200000000000003E-2</v>
      </c>
      <c r="T3" s="2">
        <v>9.1200000000000003E-2</v>
      </c>
      <c r="U3" s="2">
        <v>9.1200000000000003E-2</v>
      </c>
      <c r="V3" s="2">
        <v>9.1200000000000003E-2</v>
      </c>
    </row>
    <row r="4" spans="1:22" x14ac:dyDescent="0.45">
      <c r="A4" s="1" t="s">
        <v>2</v>
      </c>
      <c r="B4" s="3">
        <v>0.50560000000000005</v>
      </c>
      <c r="C4" s="3">
        <v>0.50460000000000005</v>
      </c>
      <c r="D4" s="3">
        <v>0.50160000000000005</v>
      </c>
      <c r="E4" s="3">
        <v>0.50680000000000003</v>
      </c>
      <c r="F4" s="3">
        <v>0.50800000000000001</v>
      </c>
      <c r="G4" s="3">
        <v>0.5202</v>
      </c>
      <c r="H4" s="3">
        <v>0.52800000000000002</v>
      </c>
      <c r="I4" s="3">
        <v>0.53010000000000002</v>
      </c>
      <c r="J4" s="3">
        <v>0.50409999999999999</v>
      </c>
      <c r="K4" s="3">
        <v>0.50339999999999996</v>
      </c>
      <c r="L4" s="3">
        <v>0.50339999999999996</v>
      </c>
      <c r="M4" s="3">
        <v>0.50749999999999995</v>
      </c>
      <c r="N4" s="3">
        <v>0.51539999999999997</v>
      </c>
      <c r="O4" s="3">
        <v>0.55079999999999996</v>
      </c>
      <c r="P4" s="3">
        <v>0.50319999999999998</v>
      </c>
      <c r="Q4" s="3">
        <v>0.50439999999999996</v>
      </c>
      <c r="R4" s="3">
        <v>0.50719999999999998</v>
      </c>
      <c r="S4" s="3">
        <v>0.50580000000000003</v>
      </c>
      <c r="T4" s="3">
        <v>0.5111</v>
      </c>
      <c r="U4" s="3">
        <v>0.5</v>
      </c>
      <c r="V4" s="3">
        <v>0.51829999999999998</v>
      </c>
    </row>
    <row r="5" spans="1:22" x14ac:dyDescent="0.45">
      <c r="A5" s="1" t="s">
        <v>3</v>
      </c>
      <c r="B5" s="4">
        <f>14.8-2.6</f>
        <v>12.200000000000001</v>
      </c>
      <c r="C5" s="4">
        <f>27-14.8</f>
        <v>12.2</v>
      </c>
      <c r="D5" s="4">
        <f>39.1-27</f>
        <v>12.100000000000001</v>
      </c>
      <c r="E5" s="4">
        <f>25.95-13.8</f>
        <v>12.149999999999999</v>
      </c>
      <c r="F5" s="4">
        <f>38.1-25.95</f>
        <v>12.150000000000002</v>
      </c>
      <c r="G5" s="4">
        <f>50.5-38.1</f>
        <v>12.399999999999999</v>
      </c>
      <c r="H5" s="4">
        <f>12.95</f>
        <v>12.95</v>
      </c>
      <c r="I5" s="4">
        <v>12.94</v>
      </c>
      <c r="J5" s="4">
        <v>12.2</v>
      </c>
      <c r="K5" s="4">
        <f>24.8-0.8</f>
        <v>24</v>
      </c>
      <c r="L5" s="4">
        <f>24.6-0.8</f>
        <v>23.8</v>
      </c>
      <c r="M5" s="4">
        <f>27.6-3.8</f>
        <v>23.8</v>
      </c>
      <c r="N5" s="4">
        <v>25.5</v>
      </c>
      <c r="O5" s="4">
        <v>25.5</v>
      </c>
      <c r="P5" s="4">
        <v>27.7</v>
      </c>
      <c r="Q5" s="4">
        <v>24</v>
      </c>
      <c r="R5" s="4">
        <v>25</v>
      </c>
      <c r="S5" s="4">
        <v>24.3</v>
      </c>
      <c r="T5" s="4">
        <v>27.5</v>
      </c>
      <c r="U5" s="4">
        <v>26.5</v>
      </c>
      <c r="V5" s="4">
        <v>26.5</v>
      </c>
    </row>
    <row r="6" spans="1:22" x14ac:dyDescent="0.45">
      <c r="A6" s="1" t="s">
        <v>4</v>
      </c>
      <c r="B6" s="5">
        <f t="shared" ref="B6:Q6" si="0">B5/1000*B3</f>
        <v>2.4400000000000003E-3</v>
      </c>
      <c r="C6" s="5">
        <f t="shared" si="0"/>
        <v>2.4399999999999999E-3</v>
      </c>
      <c r="D6" s="5">
        <f t="shared" si="0"/>
        <v>2.4200000000000003E-3</v>
      </c>
      <c r="E6" s="5">
        <f t="shared" si="0"/>
        <v>2.4785999999999996E-3</v>
      </c>
      <c r="F6" s="5">
        <f t="shared" si="0"/>
        <v>2.4786000000000005E-3</v>
      </c>
      <c r="G6" s="5">
        <f t="shared" si="0"/>
        <v>2.5295999999999995E-3</v>
      </c>
      <c r="H6" s="5">
        <f t="shared" si="0"/>
        <v>2.6417999999999997E-3</v>
      </c>
      <c r="I6" s="5">
        <f t="shared" si="0"/>
        <v>2.6397599999999997E-3</v>
      </c>
      <c r="J6" s="5">
        <f t="shared" si="0"/>
        <v>2.4887999999999998E-3</v>
      </c>
      <c r="K6" s="5">
        <f t="shared" si="0"/>
        <v>2.4719999999999998E-3</v>
      </c>
      <c r="L6" s="5">
        <f t="shared" si="0"/>
        <v>2.4513999999999998E-3</v>
      </c>
      <c r="M6" s="5">
        <f t="shared" si="0"/>
        <v>2.4513999999999998E-3</v>
      </c>
      <c r="N6" s="5">
        <f t="shared" si="0"/>
        <v>2.3969999999999998E-3</v>
      </c>
      <c r="O6" s="5">
        <f t="shared" si="0"/>
        <v>2.3969999999999998E-3</v>
      </c>
      <c r="P6" s="5">
        <f t="shared" si="0"/>
        <v>2.6037999999999999E-3</v>
      </c>
      <c r="Q6" s="5">
        <f t="shared" si="0"/>
        <v>2.1888000000000003E-3</v>
      </c>
      <c r="R6" s="5">
        <f t="shared" ref="R6" si="1">R5/1000*R3</f>
        <v>2.2800000000000003E-3</v>
      </c>
      <c r="S6" s="5">
        <f t="shared" ref="S6" si="2">S5/1000*S3</f>
        <v>2.2161600000000004E-3</v>
      </c>
      <c r="T6" s="5">
        <f t="shared" ref="T6" si="3">T5/1000*T3</f>
        <v>2.5080000000000002E-3</v>
      </c>
      <c r="U6" s="5">
        <f t="shared" ref="U6" si="4">U5/1000*U3</f>
        <v>2.4168000000000002E-3</v>
      </c>
      <c r="V6" s="5">
        <f t="shared" ref="V6" si="5">V5/1000*V3</f>
        <v>2.4168000000000002E-3</v>
      </c>
    </row>
    <row r="7" spans="1:22" x14ac:dyDescent="0.45">
      <c r="A7" s="1" t="s">
        <v>5</v>
      </c>
      <c r="B7" s="3">
        <f t="shared" ref="B7:Q7" si="6">B6*176.22</f>
        <v>0.42997680000000005</v>
      </c>
      <c r="C7" s="3">
        <f t="shared" si="6"/>
        <v>0.42997679999999999</v>
      </c>
      <c r="D7" s="3">
        <f t="shared" si="6"/>
        <v>0.42645240000000006</v>
      </c>
      <c r="E7" s="3">
        <f t="shared" si="6"/>
        <v>0.43677889199999992</v>
      </c>
      <c r="F7" s="3">
        <f t="shared" si="6"/>
        <v>0.43677889200000009</v>
      </c>
      <c r="G7" s="3">
        <f t="shared" si="6"/>
        <v>0.44576611199999988</v>
      </c>
      <c r="H7" s="3">
        <f t="shared" si="6"/>
        <v>0.46553799599999995</v>
      </c>
      <c r="I7" s="3">
        <f t="shared" si="6"/>
        <v>0.46517850719999992</v>
      </c>
      <c r="J7" s="3">
        <f t="shared" si="6"/>
        <v>0.43857633599999996</v>
      </c>
      <c r="K7" s="3">
        <f t="shared" si="6"/>
        <v>0.43561583999999998</v>
      </c>
      <c r="L7" s="3">
        <f t="shared" si="6"/>
        <v>0.43198570799999997</v>
      </c>
      <c r="M7" s="3">
        <f t="shared" si="6"/>
        <v>0.43198570799999997</v>
      </c>
      <c r="N7" s="3">
        <f t="shared" si="6"/>
        <v>0.42239933999999996</v>
      </c>
      <c r="O7" s="3">
        <f t="shared" si="6"/>
        <v>0.42239933999999996</v>
      </c>
      <c r="P7" s="3">
        <f t="shared" si="6"/>
        <v>0.458841636</v>
      </c>
      <c r="Q7" s="3">
        <f t="shared" si="6"/>
        <v>0.38571033600000004</v>
      </c>
      <c r="R7" s="3">
        <f t="shared" ref="R7" si="7">R6*176.22</f>
        <v>0.40178160000000007</v>
      </c>
      <c r="S7" s="3">
        <f t="shared" ref="S7" si="8">S6*176.22</f>
        <v>0.39053171520000007</v>
      </c>
      <c r="T7" s="3">
        <f t="shared" ref="T7" si="9">T6*176.22</f>
        <v>0.44195976000000003</v>
      </c>
      <c r="U7" s="3">
        <f t="shared" ref="U7" si="10">U6*176.22</f>
        <v>0.42588849600000001</v>
      </c>
      <c r="V7" s="3">
        <f t="shared" ref="V7" si="11">V6*176.22</f>
        <v>0.42588849600000001</v>
      </c>
    </row>
    <row r="8" spans="1:22" x14ac:dyDescent="0.45">
      <c r="A8" s="1" t="s">
        <v>6</v>
      </c>
      <c r="B8" s="1">
        <f>INT(B7/B4*10000)/100</f>
        <v>85.04</v>
      </c>
      <c r="C8" s="1">
        <f t="shared" ref="C8:H8" si="12">INT(C7/C4*10000)/100</f>
        <v>85.21</v>
      </c>
      <c r="D8" s="1">
        <f t="shared" si="12"/>
        <v>85.01</v>
      </c>
      <c r="E8" s="1">
        <f t="shared" si="12"/>
        <v>86.18</v>
      </c>
      <c r="F8" s="1">
        <f t="shared" si="12"/>
        <v>85.98</v>
      </c>
      <c r="G8" s="1">
        <f t="shared" si="12"/>
        <v>85.69</v>
      </c>
      <c r="H8" s="1">
        <f t="shared" si="12"/>
        <v>88.17</v>
      </c>
      <c r="I8" s="1">
        <f t="shared" ref="I8:Q8" si="13">INT(I7/I4*10000)/100</f>
        <v>87.75</v>
      </c>
      <c r="J8" s="1">
        <f t="shared" si="13"/>
        <v>87</v>
      </c>
      <c r="K8" s="1">
        <f t="shared" si="13"/>
        <v>86.53</v>
      </c>
      <c r="L8" s="1">
        <f t="shared" si="13"/>
        <v>85.81</v>
      </c>
      <c r="M8" s="1">
        <f t="shared" si="13"/>
        <v>85.12</v>
      </c>
      <c r="N8" s="1">
        <f t="shared" si="13"/>
        <v>81.95</v>
      </c>
      <c r="O8" s="1">
        <f t="shared" si="13"/>
        <v>76.680000000000007</v>
      </c>
      <c r="P8" s="1">
        <f t="shared" si="13"/>
        <v>91.18</v>
      </c>
      <c r="Q8" s="1">
        <f t="shared" si="13"/>
        <v>76.459999999999994</v>
      </c>
      <c r="R8" s="1">
        <f t="shared" ref="R8:S8" si="14">INT(R7/R4*10000)/100</f>
        <v>79.209999999999994</v>
      </c>
      <c r="S8" s="1">
        <f t="shared" si="14"/>
        <v>77.209999999999994</v>
      </c>
      <c r="T8" s="1">
        <f t="shared" ref="T8" si="15">INT(T7/T4*10000)/100</f>
        <v>86.47</v>
      </c>
      <c r="U8" s="1">
        <f t="shared" ref="U8" si="16">INT(U7/U4*10000)/100</f>
        <v>85.17</v>
      </c>
      <c r="V8" s="1">
        <f t="shared" ref="V8" si="17">INT(V7/V4*10000)/100</f>
        <v>82.17</v>
      </c>
    </row>
    <row r="9" spans="1:22" x14ac:dyDescent="0.45">
      <c r="A9" s="1" t="s">
        <v>0</v>
      </c>
      <c r="B9" s="6">
        <f>AVERAGE(B8:D8)</f>
        <v>85.086666666666659</v>
      </c>
      <c r="C9" s="6"/>
      <c r="D9" s="6"/>
      <c r="E9" s="6">
        <f>AVERAGE(E8:G8)</f>
        <v>85.95</v>
      </c>
      <c r="F9" s="6"/>
      <c r="G9" s="6"/>
      <c r="H9" s="6">
        <f>AVERAGE(H8:J8)</f>
        <v>87.64</v>
      </c>
      <c r="I9" s="6"/>
      <c r="J9" s="6"/>
      <c r="K9" s="6">
        <f>AVERAGE(K8:M8)</f>
        <v>85.820000000000007</v>
      </c>
      <c r="L9" s="6"/>
      <c r="M9" s="6"/>
      <c r="N9" s="6">
        <f>AVERAGE(N8:P8)</f>
        <v>83.27</v>
      </c>
      <c r="O9" s="6"/>
      <c r="P9" s="6"/>
      <c r="Q9" s="6">
        <f>AVERAGE(Q8:S8)</f>
        <v>77.626666666666665</v>
      </c>
      <c r="R9" s="6"/>
      <c r="S9" s="6"/>
      <c r="T9" s="6">
        <f>AVERAGE(T8:V8)</f>
        <v>84.603333333333339</v>
      </c>
      <c r="U9" s="6"/>
      <c r="V9" s="6"/>
    </row>
    <row r="10" spans="1:22" x14ac:dyDescent="0.45">
      <c r="A10" s="1" t="s">
        <v>17</v>
      </c>
      <c r="B10" s="6">
        <f>STDEV(B8:D8)</f>
        <v>0.10785793124908283</v>
      </c>
      <c r="C10" s="6"/>
      <c r="D10" s="6"/>
      <c r="E10" s="6">
        <f>STDEV(E8:G8)</f>
        <v>0.24637369989510302</v>
      </c>
      <c r="F10" s="6"/>
      <c r="G10" s="6"/>
      <c r="H10" s="6">
        <f>STDEV(H8:J8)</f>
        <v>0.59270566050949858</v>
      </c>
      <c r="I10" s="6"/>
      <c r="J10" s="6"/>
      <c r="K10" s="6">
        <f>STDEV(K8:M8)</f>
        <v>0.7050531894828912</v>
      </c>
      <c r="L10" s="6"/>
      <c r="M10" s="6"/>
      <c r="N10" s="6">
        <f>STDEV(N8:P8)</f>
        <v>7.3395708321399837</v>
      </c>
      <c r="O10" s="6"/>
      <c r="P10" s="6"/>
      <c r="Q10" s="6">
        <f>STDEV(Q8:S8)</f>
        <v>1.4215601757693317</v>
      </c>
      <c r="R10" s="6"/>
      <c r="S10" s="6"/>
      <c r="T10" s="6">
        <f>STDEV(T8:V8)</f>
        <v>2.2052966542697443</v>
      </c>
      <c r="U10" s="6"/>
      <c r="V10" s="6"/>
    </row>
  </sheetData>
  <mergeCells count="21">
    <mergeCell ref="N10:P10"/>
    <mergeCell ref="Q9:S9"/>
    <mergeCell ref="Q10:S10"/>
    <mergeCell ref="T9:V9"/>
    <mergeCell ref="T10:V10"/>
    <mergeCell ref="T1:V1"/>
    <mergeCell ref="B9:D9"/>
    <mergeCell ref="B10:D10"/>
    <mergeCell ref="E9:G9"/>
    <mergeCell ref="E10:G10"/>
    <mergeCell ref="H9:J9"/>
    <mergeCell ref="H10:J10"/>
    <mergeCell ref="K9:M9"/>
    <mergeCell ref="K10:M10"/>
    <mergeCell ref="N9:P9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2018-11-08T16:19:07Z</dcterms:created>
  <dcterms:modified xsi:type="dcterms:W3CDTF">2020-11-17T19:54:28Z</dcterms:modified>
</cp:coreProperties>
</file>